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omero\Downloads\ACE Plugin Pre-release\HMCAD15XX\"/>
    </mc:Choice>
  </mc:AlternateContent>
  <xr:revisionPtr revIDLastSave="0" documentId="13_ncr:1_{D0813528-24B5-4416-9CB1-A116236A3620}" xr6:coauthVersionLast="47" xr6:coauthVersionMax="47" xr10:uidLastSave="{00000000-0000-0000-0000-000000000000}"/>
  <bookViews>
    <workbookView xWindow="-120" yWindow="-120" windowWidth="29040" windowHeight="15840" activeTab="2" xr2:uid="{AA29B6E2-7CAF-4E58-9759-6311F60019FD}"/>
  </bookViews>
  <sheets>
    <sheet name="Interleaving Spurs" sheetId="1" r:id="rId1"/>
    <sheet name="Spurs Calculator" sheetId="5" r:id="rId2"/>
    <sheet name="Example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5" l="1"/>
  <c r="G11" i="5" s="1"/>
  <c r="G7" i="5"/>
  <c r="G8" i="5" s="1"/>
  <c r="E16" i="5"/>
  <c r="E17" i="5" s="1"/>
  <c r="E13" i="5"/>
  <c r="E14" i="5" s="1"/>
  <c r="E10" i="5"/>
  <c r="E11" i="5" s="1"/>
  <c r="E7" i="5"/>
  <c r="E8" i="5" s="1"/>
  <c r="C28" i="5"/>
  <c r="C30" i="5" s="1"/>
  <c r="C25" i="5"/>
  <c r="C27" i="5" s="1"/>
  <c r="C22" i="5"/>
  <c r="C24" i="5" s="1"/>
  <c r="C19" i="5"/>
  <c r="C21" i="5" s="1"/>
  <c r="C16" i="5"/>
  <c r="C18" i="5" s="1"/>
  <c r="C13" i="5"/>
  <c r="C15" i="5" s="1"/>
  <c r="C10" i="5"/>
  <c r="C11" i="5" s="1"/>
  <c r="C7" i="5"/>
  <c r="C9" i="5" s="1"/>
  <c r="G12" i="5" l="1"/>
  <c r="E12" i="5"/>
  <c r="G9" i="5"/>
  <c r="E9" i="5"/>
  <c r="E15" i="5"/>
  <c r="E18" i="5"/>
  <c r="C8" i="5"/>
  <c r="C17" i="5"/>
  <c r="C20" i="5"/>
  <c r="C29" i="5"/>
  <c r="C12" i="5"/>
  <c r="C26" i="5"/>
  <c r="C14" i="5"/>
  <c r="C23" i="5"/>
</calcChain>
</file>

<file path=xl/sharedStrings.xml><?xml version="1.0" encoding="utf-8"?>
<sst xmlns="http://schemas.openxmlformats.org/spreadsheetml/2006/main" count="95" uniqueCount="82">
  <si>
    <t>Single Channel mode</t>
  </si>
  <si>
    <t>Dual Channel mode</t>
  </si>
  <si>
    <t>Spurs increment at every Fs/16, starting at Fs/16, ending at Fs/2</t>
  </si>
  <si>
    <t>Spurs increment at every Fs/8, starting at Fs/8, ending at Fs/2</t>
  </si>
  <si>
    <t>example: 12bit single mode at 640MSPS, interleaving spurs starts at 40MHz, increments by 40MHz</t>
  </si>
  <si>
    <t>example: 12bit dual mode at 200MSPS, interleaving spurs starts at 25MHz, increments by 25MHz</t>
  </si>
  <si>
    <t>Quad Mode</t>
  </si>
  <si>
    <t>Summary</t>
  </si>
  <si>
    <t>Spurs increment at every Fs/4, starting at Fs/4, ending at Fs/2</t>
  </si>
  <si>
    <t>Spurs will be located at:</t>
  </si>
  <si>
    <t>example: 12bit dual mode at 150MSPS, interleaving spurs starts at 37.5MHz, increments by 37.5MHz</t>
  </si>
  <si>
    <t xml:space="preserve">Single-channel mode </t>
  </si>
  <si>
    <t>Dual-channel mode</t>
  </si>
  <si>
    <t>Quad-channel mode</t>
  </si>
  <si>
    <t>Fs/16</t>
  </si>
  <si>
    <t>Fs/8</t>
  </si>
  <si>
    <t>Fs/4</t>
  </si>
  <si>
    <t>(Fs/16) +/- Fin</t>
  </si>
  <si>
    <t>(Fs/8) +/- Fin</t>
  </si>
  <si>
    <t>(Fs/4) +/- Fin</t>
  </si>
  <si>
    <t>2*Fs/16</t>
  </si>
  <si>
    <t>2*Fs/8</t>
  </si>
  <si>
    <t>Fs/2</t>
  </si>
  <si>
    <t>(2*Fs/16) +/- Fin</t>
  </si>
  <si>
    <t>(2*Fs/8) +/- Fin</t>
  </si>
  <si>
    <t>(Fs/2) +/- Fin</t>
  </si>
  <si>
    <t>3*Fs/16</t>
  </si>
  <si>
    <t>3*Fs/8</t>
  </si>
  <si>
    <t>(3*Fs/16) +/- Fin</t>
  </si>
  <si>
    <t>(3*Fs/8) +/- Fin</t>
  </si>
  <si>
    <t>4*Fs/16</t>
  </si>
  <si>
    <t>4*Fs/8</t>
  </si>
  <si>
    <t>(4*Fs/16) +/- Fin</t>
  </si>
  <si>
    <t>(4*Fs/8) +/- Fin</t>
  </si>
  <si>
    <t>.</t>
  </si>
  <si>
    <t>8*Fs/16</t>
  </si>
  <si>
    <t>(8*Fs/16) +/- Fin</t>
  </si>
  <si>
    <t>MHz</t>
  </si>
  <si>
    <t>Note:</t>
  </si>
  <si>
    <t>*Spurs will fold back to the 1st Nyquist Zone if they land less than 0Hz or greater than Fs/2</t>
  </si>
  <si>
    <t>*The calculator automatically computes the aliased frequency</t>
  </si>
  <si>
    <t>Sampling Rate:</t>
  </si>
  <si>
    <t>Input Frequency:</t>
  </si>
  <si>
    <t>SINGLE CHANNEL</t>
  </si>
  <si>
    <t>DUAL CHANNEL</t>
  </si>
  <si>
    <t>QUAD CHANNEL</t>
  </si>
  <si>
    <t>(Fs/4)+Fund</t>
  </si>
  <si>
    <t>(Fs/4)-Fund</t>
  </si>
  <si>
    <t>2*Fs/4</t>
  </si>
  <si>
    <t>(2*Fs/4)+Fund</t>
  </si>
  <si>
    <t>(2*Fs/4)-Fund</t>
  </si>
  <si>
    <t>(Fs/8)+Fund</t>
  </si>
  <si>
    <t>(Fs/8)-Fund</t>
  </si>
  <si>
    <t>(2*Fs/8)+Fund</t>
  </si>
  <si>
    <t>(2*Fs/8)-Fund</t>
  </si>
  <si>
    <t>(3*Fs/8)+Fund</t>
  </si>
  <si>
    <t>(3*Fs/8)-Fund</t>
  </si>
  <si>
    <t>(4*Fs/8)+Fund</t>
  </si>
  <si>
    <t>(4*Fs/8)-Fund</t>
  </si>
  <si>
    <t>(Fs/16)+Fund</t>
  </si>
  <si>
    <t>(Fs/16)-Fund</t>
  </si>
  <si>
    <t>(2*Fs/16)+Fund</t>
  </si>
  <si>
    <t>(2*Fs/16)-Fund</t>
  </si>
  <si>
    <t>(3*Fs/16)+Fund</t>
  </si>
  <si>
    <t>(3*Fs/16)-Fund</t>
  </si>
  <si>
    <t>(4*Fs/16)+Fund</t>
  </si>
  <si>
    <t>(4*Fs/16)-Fund</t>
  </si>
  <si>
    <t>5*Fs/16</t>
  </si>
  <si>
    <t>(5*Fs/16)+Fund</t>
  </si>
  <si>
    <t>(5*Fs/16)-Fund</t>
  </si>
  <si>
    <t>6*Fs/16</t>
  </si>
  <si>
    <t>(6*Fs/16)+Fund</t>
  </si>
  <si>
    <t>(6*Fs/16)-Fund</t>
  </si>
  <si>
    <t>7*Fs/16</t>
  </si>
  <si>
    <t>(7*Fs/16)+Fund</t>
  </si>
  <si>
    <t>(7*Fs/16)-Fund</t>
  </si>
  <si>
    <t>(8*Fs/16)+Fund</t>
  </si>
  <si>
    <t>(8*Fs/16)-Fund</t>
  </si>
  <si>
    <t>INTERLEAVING SPURS (MHz) CALCULATOR</t>
  </si>
  <si>
    <t>Legend:</t>
  </si>
  <si>
    <t>Not included in FFT Analysis</t>
  </si>
  <si>
    <t>Example: 70MHz at 320MSPS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</si>
</sst>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1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Alignment="1"/>
    <xf numFmtId="0" fontId="0" fillId="6" borderId="6" xfId="0" applyFill="1" applyBorder="1"/>
    <xf numFmtId="0" fontId="0" fillId="6" borderId="7" xfId="0" applyFill="1" applyBorder="1"/>
    <xf numFmtId="0" fontId="0" fillId="6" borderId="4" xfId="0" applyFill="1" applyBorder="1"/>
    <xf numFmtId="0" fontId="0" fillId="6" borderId="5" xfId="0" applyFill="1" applyBorder="1"/>
    <xf numFmtId="0" fontId="0" fillId="4" borderId="4" xfId="0" applyFill="1" applyBorder="1"/>
    <xf numFmtId="0" fontId="0" fillId="5" borderId="4" xfId="0" applyFill="1" applyBorder="1"/>
    <xf numFmtId="0" fontId="0" fillId="3" borderId="4" xfId="0" applyFill="1" applyBorder="1"/>
    <xf numFmtId="0" fontId="0" fillId="10" borderId="0" xfId="0" applyFill="1"/>
    <xf numFmtId="0" fontId="1" fillId="10" borderId="0" xfId="0" applyFont="1" applyFill="1" applyAlignment="1"/>
    <xf numFmtId="0" fontId="0" fillId="0" borderId="0" xfId="0" applyFill="1"/>
    <xf numFmtId="0" fontId="0" fillId="0" borderId="0" xfId="0" applyFill="1" applyBorder="1"/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101600</xdr:rowOff>
    </xdr:from>
    <xdr:to>
      <xdr:col>10</xdr:col>
      <xdr:colOff>244262</xdr:colOff>
      <xdr:row>27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504683-C180-41F2-9F7D-C543EA7A6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54050"/>
          <a:ext cx="6340262" cy="4451350"/>
        </a:xfrm>
        <a:prstGeom prst="rect">
          <a:avLst/>
        </a:prstGeom>
      </xdr:spPr>
    </xdr:pic>
    <xdr:clientData/>
  </xdr:twoCellAnchor>
  <xdr:twoCellAnchor editAs="oneCell">
    <xdr:from>
      <xdr:col>12</xdr:col>
      <xdr:colOff>44450</xdr:colOff>
      <xdr:row>3</xdr:row>
      <xdr:rowOff>101723</xdr:rowOff>
    </xdr:from>
    <xdr:to>
      <xdr:col>20</xdr:col>
      <xdr:colOff>246583</xdr:colOff>
      <xdr:row>27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3A8D1A-B1A7-4006-B7B1-F42F2D91A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59650" y="654173"/>
          <a:ext cx="7371283" cy="4394077"/>
        </a:xfrm>
        <a:prstGeom prst="rect">
          <a:avLst/>
        </a:prstGeom>
      </xdr:spPr>
    </xdr:pic>
    <xdr:clientData/>
  </xdr:twoCellAnchor>
  <xdr:twoCellAnchor editAs="oneCell">
    <xdr:from>
      <xdr:col>0</xdr:col>
      <xdr:colOff>12701</xdr:colOff>
      <xdr:row>32</xdr:row>
      <xdr:rowOff>34738</xdr:rowOff>
    </xdr:from>
    <xdr:to>
      <xdr:col>10</xdr:col>
      <xdr:colOff>241301</xdr:colOff>
      <xdr:row>57</xdr:row>
      <xdr:rowOff>69849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79FDCDB-C89B-4308-9993-CB61EED49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01" y="5927538"/>
          <a:ext cx="6324600" cy="46388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523875</xdr:colOff>
      <xdr:row>25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EB57D7-E125-4ECE-A901-3D7D6F16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839075" cy="473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EF671-EC94-4A2E-A837-BFC15F683CA2}">
  <dimension ref="A1:O45"/>
  <sheetViews>
    <sheetView topLeftCell="A10" workbookViewId="0">
      <selection activeCell="A2" sqref="A2"/>
    </sheetView>
  </sheetViews>
  <sheetFormatPr defaultRowHeight="15" x14ac:dyDescent="0.25"/>
  <cols>
    <col min="13" max="13" width="23.7109375" customWidth="1"/>
    <col min="14" max="14" width="17.28515625" bestFit="1" customWidth="1"/>
    <col min="15" max="15" width="18" bestFit="1" customWidth="1"/>
  </cols>
  <sheetData>
    <row r="1" spans="1:13" x14ac:dyDescent="0.25">
      <c r="A1" s="1" t="s">
        <v>0</v>
      </c>
      <c r="M1" s="1" t="s">
        <v>1</v>
      </c>
    </row>
    <row r="2" spans="1:13" x14ac:dyDescent="0.25">
      <c r="A2" t="s">
        <v>2</v>
      </c>
      <c r="M2" t="s">
        <v>3</v>
      </c>
    </row>
    <row r="3" spans="1:13" x14ac:dyDescent="0.25">
      <c r="A3" t="s">
        <v>4</v>
      </c>
      <c r="M3" t="s">
        <v>5</v>
      </c>
    </row>
    <row r="30" spans="1:15" x14ac:dyDescent="0.25">
      <c r="A30" s="1" t="s">
        <v>6</v>
      </c>
      <c r="M30" s="1" t="s">
        <v>7</v>
      </c>
    </row>
    <row r="31" spans="1:15" x14ac:dyDescent="0.25">
      <c r="A31" t="s">
        <v>8</v>
      </c>
      <c r="M31" t="s">
        <v>9</v>
      </c>
    </row>
    <row r="32" spans="1:15" x14ac:dyDescent="0.25">
      <c r="A32" t="s">
        <v>10</v>
      </c>
      <c r="M32" s="1" t="s">
        <v>11</v>
      </c>
      <c r="N32" s="1" t="s">
        <v>12</v>
      </c>
      <c r="O32" s="1" t="s">
        <v>13</v>
      </c>
    </row>
    <row r="33" spans="13:15" x14ac:dyDescent="0.25">
      <c r="M33" t="s">
        <v>14</v>
      </c>
      <c r="N33" t="s">
        <v>15</v>
      </c>
      <c r="O33" t="s">
        <v>16</v>
      </c>
    </row>
    <row r="34" spans="13:15" x14ac:dyDescent="0.25">
      <c r="M34" t="s">
        <v>17</v>
      </c>
      <c r="N34" t="s">
        <v>18</v>
      </c>
      <c r="O34" t="s">
        <v>19</v>
      </c>
    </row>
    <row r="35" spans="13:15" x14ac:dyDescent="0.25">
      <c r="M35" t="s">
        <v>20</v>
      </c>
      <c r="N35" t="s">
        <v>21</v>
      </c>
      <c r="O35" t="s">
        <v>22</v>
      </c>
    </row>
    <row r="36" spans="13:15" x14ac:dyDescent="0.25">
      <c r="M36" t="s">
        <v>23</v>
      </c>
      <c r="N36" t="s">
        <v>24</v>
      </c>
      <c r="O36" t="s">
        <v>25</v>
      </c>
    </row>
    <row r="37" spans="13:15" x14ac:dyDescent="0.25">
      <c r="M37" t="s">
        <v>26</v>
      </c>
      <c r="N37" t="s">
        <v>27</v>
      </c>
    </row>
    <row r="38" spans="13:15" x14ac:dyDescent="0.25">
      <c r="M38" t="s">
        <v>28</v>
      </c>
      <c r="N38" t="s">
        <v>29</v>
      </c>
    </row>
    <row r="39" spans="13:15" x14ac:dyDescent="0.25">
      <c r="M39" t="s">
        <v>30</v>
      </c>
      <c r="N39" t="s">
        <v>31</v>
      </c>
    </row>
    <row r="40" spans="13:15" x14ac:dyDescent="0.25">
      <c r="M40" t="s">
        <v>32</v>
      </c>
      <c r="N40" t="s">
        <v>33</v>
      </c>
    </row>
    <row r="41" spans="13:15" x14ac:dyDescent="0.25">
      <c r="M41" t="s">
        <v>34</v>
      </c>
    </row>
    <row r="42" spans="13:15" x14ac:dyDescent="0.25">
      <c r="M42" t="s">
        <v>34</v>
      </c>
    </row>
    <row r="43" spans="13:15" x14ac:dyDescent="0.25">
      <c r="M43" t="s">
        <v>34</v>
      </c>
    </row>
    <row r="44" spans="13:15" x14ac:dyDescent="0.25">
      <c r="M44" t="s">
        <v>35</v>
      </c>
    </row>
    <row r="45" spans="13:15" x14ac:dyDescent="0.25">
      <c r="M45" t="s">
        <v>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BD7F8-3B85-47AE-AA16-1D3848ED163E}">
  <dimension ref="A1:XFD34"/>
  <sheetViews>
    <sheetView topLeftCell="A2" zoomScale="85" zoomScaleNormal="85" workbookViewId="0">
      <selection activeCell="E28" sqref="E28"/>
    </sheetView>
  </sheetViews>
  <sheetFormatPr defaultColWidth="0" defaultRowHeight="15" zeroHeight="1" x14ac:dyDescent="0.25"/>
  <cols>
    <col min="1" max="1" width="3.28515625" style="16" customWidth="1"/>
    <col min="2" max="2" width="17.7109375" customWidth="1"/>
    <col min="3" max="3" width="15.7109375" customWidth="1"/>
    <col min="4" max="4" width="17.140625" customWidth="1"/>
    <col min="5" max="5" width="15.7109375" customWidth="1"/>
    <col min="6" max="6" width="13.7109375" customWidth="1"/>
    <col min="7" max="7" width="15.28515625" customWidth="1"/>
    <col min="8" max="8" width="3.28515625" style="16" customWidth="1"/>
    <col min="9" max="9" width="8.85546875" hidden="1" customWidth="1"/>
    <col min="10" max="10" width="0" hidden="1" customWidth="1"/>
    <col min="11" max="16383" width="8.85546875" hidden="1"/>
    <col min="16384" max="16384" width="4" hidden="1" customWidth="1"/>
  </cols>
  <sheetData>
    <row r="1" spans="2:10" s="16" customFormat="1" ht="12.6" customHeight="1" x14ac:dyDescent="0.25"/>
    <row r="2" spans="2:10" ht="15.75" thickBot="1" x14ac:dyDescent="0.3">
      <c r="B2" s="26" t="s">
        <v>78</v>
      </c>
      <c r="C2" s="26"/>
      <c r="D2" s="26"/>
      <c r="E2" s="26"/>
      <c r="F2" s="26"/>
      <c r="G2" s="26"/>
      <c r="H2" s="17"/>
      <c r="I2" s="8"/>
      <c r="J2" s="8"/>
    </row>
    <row r="3" spans="2:10" ht="15.75" thickBot="1" x14ac:dyDescent="0.3">
      <c r="B3" s="1" t="s">
        <v>41</v>
      </c>
      <c r="C3" s="3">
        <v>200</v>
      </c>
      <c r="D3" t="s">
        <v>37</v>
      </c>
      <c r="E3" s="1" t="s">
        <v>79</v>
      </c>
      <c r="F3" s="27" t="s">
        <v>80</v>
      </c>
      <c r="G3" s="27"/>
    </row>
    <row r="4" spans="2:10" ht="15.75" thickBot="1" x14ac:dyDescent="0.3">
      <c r="B4" s="1" t="s">
        <v>42</v>
      </c>
      <c r="C4" s="3">
        <v>70</v>
      </c>
      <c r="D4" t="s">
        <v>37</v>
      </c>
    </row>
    <row r="5" spans="2:10" ht="15.75" thickBot="1" x14ac:dyDescent="0.3"/>
    <row r="6" spans="2:10" x14ac:dyDescent="0.25">
      <c r="B6" s="20" t="s">
        <v>43</v>
      </c>
      <c r="C6" s="21"/>
      <c r="D6" s="22" t="s">
        <v>44</v>
      </c>
      <c r="E6" s="23"/>
      <c r="F6" s="24" t="s">
        <v>45</v>
      </c>
      <c r="G6" s="25"/>
    </row>
    <row r="7" spans="2:10" x14ac:dyDescent="0.25">
      <c r="B7" s="13" t="s">
        <v>14</v>
      </c>
      <c r="C7" s="5">
        <f>C3/16</f>
        <v>12.5</v>
      </c>
      <c r="D7" s="14" t="s">
        <v>15</v>
      </c>
      <c r="E7" s="5">
        <f>C3/8</f>
        <v>25</v>
      </c>
      <c r="F7" s="15" t="s">
        <v>16</v>
      </c>
      <c r="G7" s="5">
        <f>C3/4</f>
        <v>50</v>
      </c>
    </row>
    <row r="8" spans="2:10" x14ac:dyDescent="0.25">
      <c r="B8" s="13" t="s">
        <v>59</v>
      </c>
      <c r="C8" s="18">
        <f>IF(C7+C4&gt;(C3/2),C3-( C7+C4), C7+C4)</f>
        <v>82.5</v>
      </c>
      <c r="D8" s="14" t="s">
        <v>51</v>
      </c>
      <c r="E8" s="18">
        <f>IF(E7+C4&gt;(C3/2),C3-( E7+C4), E7+C4)</f>
        <v>95</v>
      </c>
      <c r="F8" s="15" t="s">
        <v>46</v>
      </c>
      <c r="G8" s="28">
        <f>IF(G7+C4&gt;(C3/2),C3-( G7+C4), G7+C4)</f>
        <v>80</v>
      </c>
    </row>
    <row r="9" spans="2:10" x14ac:dyDescent="0.25">
      <c r="B9" s="13" t="s">
        <v>60</v>
      </c>
      <c r="C9" s="5">
        <f>IF(C7-C4&lt;0, ABS(C7-C4), C7-C4)</f>
        <v>57.5</v>
      </c>
      <c r="D9" s="14" t="s">
        <v>52</v>
      </c>
      <c r="E9" s="5">
        <f>IF(E7-C4&lt;0, ABS(E7-C4), E7-C4)</f>
        <v>45</v>
      </c>
      <c r="F9" s="15" t="s">
        <v>47</v>
      </c>
      <c r="G9" s="5">
        <f>IF(G7-C4&lt;0, ABS(G7-C4), G7-C4)</f>
        <v>20</v>
      </c>
    </row>
    <row r="10" spans="2:10" x14ac:dyDescent="0.25">
      <c r="B10" s="13" t="s">
        <v>20</v>
      </c>
      <c r="C10" s="5">
        <f>2*C3/16</f>
        <v>25</v>
      </c>
      <c r="D10" s="14" t="s">
        <v>21</v>
      </c>
      <c r="E10" s="5">
        <f>2*C3/8</f>
        <v>50</v>
      </c>
      <c r="F10" s="15" t="s">
        <v>48</v>
      </c>
      <c r="G10" s="5">
        <f>2*C3/4</f>
        <v>100</v>
      </c>
    </row>
    <row r="11" spans="2:10" x14ac:dyDescent="0.25">
      <c r="B11" s="13" t="s">
        <v>61</v>
      </c>
      <c r="C11" s="18">
        <f>IF(C10+C4&gt;(C3/2),C3-( C10+C4), C10+C4)</f>
        <v>95</v>
      </c>
      <c r="D11" s="14" t="s">
        <v>53</v>
      </c>
      <c r="E11" s="18">
        <f>IF(E10+C4&gt;(C3/2),C3-( E10+C4), E10+C4)</f>
        <v>80</v>
      </c>
      <c r="F11" s="15" t="s">
        <v>49</v>
      </c>
      <c r="G11" s="28">
        <f>IF(G10+C4&gt;(C3/2),C3-( G10+C4), G10+C4)</f>
        <v>30</v>
      </c>
    </row>
    <row r="12" spans="2:10" x14ac:dyDescent="0.25">
      <c r="B12" s="13" t="s">
        <v>62</v>
      </c>
      <c r="C12" s="5">
        <f>IF(C10-C4&lt;0, ABS(C10-C4), C10-C4)</f>
        <v>45</v>
      </c>
      <c r="D12" s="14" t="s">
        <v>54</v>
      </c>
      <c r="E12" s="5">
        <f>IF(E10-C4&lt;0, ABS(E10-C4), E10-C4)</f>
        <v>20</v>
      </c>
      <c r="F12" s="11" t="s">
        <v>50</v>
      </c>
      <c r="G12" s="12">
        <f>IF(G10-C4&lt;0, ABS(G10-C4), G10-C4)</f>
        <v>30</v>
      </c>
    </row>
    <row r="13" spans="2:10" x14ac:dyDescent="0.25">
      <c r="B13" s="13" t="s">
        <v>26</v>
      </c>
      <c r="C13" s="5">
        <f>3*C3/16</f>
        <v>37.5</v>
      </c>
      <c r="D13" s="14" t="s">
        <v>27</v>
      </c>
      <c r="E13" s="5">
        <f>3*C3/8</f>
        <v>75</v>
      </c>
      <c r="F13" s="4"/>
      <c r="G13" s="5"/>
    </row>
    <row r="14" spans="2:10" x14ac:dyDescent="0.25">
      <c r="B14" s="13" t="s">
        <v>63</v>
      </c>
      <c r="C14" s="18">
        <f>IF(C13+C4&gt;(C3/2),C3-( C13+C4), C13+C4)</f>
        <v>92.5</v>
      </c>
      <c r="D14" s="14" t="s">
        <v>55</v>
      </c>
      <c r="E14" s="18">
        <f>IF(E13+C4&gt;(C3/2),C3-( E13+C4), E13+C4)</f>
        <v>55</v>
      </c>
      <c r="F14" s="4"/>
      <c r="G14" s="5"/>
    </row>
    <row r="15" spans="2:10" x14ac:dyDescent="0.25">
      <c r="B15" s="13" t="s">
        <v>64</v>
      </c>
      <c r="C15" s="5">
        <f>IF(C13-C4&lt;0, ABS(C13-C4), C13-C4)</f>
        <v>32.5</v>
      </c>
      <c r="D15" s="14" t="s">
        <v>56</v>
      </c>
      <c r="E15" s="5">
        <f>IF(E13-C4&lt;0, ABS(E13-C4), E13-C4)</f>
        <v>5</v>
      </c>
      <c r="F15" s="4"/>
      <c r="G15" s="5"/>
    </row>
    <row r="16" spans="2:10" x14ac:dyDescent="0.25">
      <c r="B16" s="13" t="s">
        <v>30</v>
      </c>
      <c r="C16" s="5">
        <f>4*C3/16</f>
        <v>50</v>
      </c>
      <c r="D16" s="14" t="s">
        <v>31</v>
      </c>
      <c r="E16" s="5">
        <f>4*C3/8</f>
        <v>100</v>
      </c>
      <c r="F16" s="4"/>
      <c r="G16" s="5"/>
    </row>
    <row r="17" spans="2:7" x14ac:dyDescent="0.25">
      <c r="B17" s="13" t="s">
        <v>65</v>
      </c>
      <c r="C17" s="18">
        <f>IF(C16+C4&gt;(C3/2),C3-( C16+C4), C16+C4)</f>
        <v>80</v>
      </c>
      <c r="D17" s="14" t="s">
        <v>57</v>
      </c>
      <c r="E17" s="18">
        <f>IF(E16+C4&gt;(C3/2),C3-( E16+C4), E16+C4)</f>
        <v>30</v>
      </c>
      <c r="F17" s="4"/>
      <c r="G17" s="5"/>
    </row>
    <row r="18" spans="2:7" x14ac:dyDescent="0.25">
      <c r="B18" s="13" t="s">
        <v>66</v>
      </c>
      <c r="C18" s="5">
        <f>IF(C16-C4&lt;0, ABS(C16-C4), C16-C4)</f>
        <v>20</v>
      </c>
      <c r="D18" s="11" t="s">
        <v>58</v>
      </c>
      <c r="E18" s="12">
        <f>IF(E16-C4&lt;0, ABS(E16-C4), E16-C4)</f>
        <v>30</v>
      </c>
      <c r="F18" s="4"/>
      <c r="G18" s="5"/>
    </row>
    <row r="19" spans="2:7" x14ac:dyDescent="0.25">
      <c r="B19" s="13" t="s">
        <v>67</v>
      </c>
      <c r="C19" s="5">
        <f>5*C3/16</f>
        <v>62.5</v>
      </c>
      <c r="D19" s="4"/>
      <c r="E19" s="5"/>
      <c r="F19" s="4"/>
      <c r="G19" s="5"/>
    </row>
    <row r="20" spans="2:7" x14ac:dyDescent="0.25">
      <c r="B20" s="13" t="s">
        <v>68</v>
      </c>
      <c r="C20" s="18">
        <f>IF(C19+C4&gt;(C3/2),C3-( C19+C4), C19+C4)</f>
        <v>67.5</v>
      </c>
      <c r="D20" s="4"/>
      <c r="E20" s="5"/>
      <c r="F20" s="4"/>
      <c r="G20" s="5"/>
    </row>
    <row r="21" spans="2:7" x14ac:dyDescent="0.25">
      <c r="B21" s="13" t="s">
        <v>69</v>
      </c>
      <c r="C21" s="5">
        <f>IF(C19-C4&lt;0, ABS(C19-C4), C19-C4)</f>
        <v>7.5</v>
      </c>
      <c r="D21" s="4"/>
      <c r="E21" s="5"/>
      <c r="F21" s="4"/>
      <c r="G21" s="5"/>
    </row>
    <row r="22" spans="2:7" x14ac:dyDescent="0.25">
      <c r="B22" s="13" t="s">
        <v>70</v>
      </c>
      <c r="C22" s="5">
        <f>6*C3/16</f>
        <v>75</v>
      </c>
      <c r="D22" s="4"/>
      <c r="E22" s="5"/>
      <c r="F22" s="4"/>
      <c r="G22" s="5"/>
    </row>
    <row r="23" spans="2:7" x14ac:dyDescent="0.25">
      <c r="B23" s="13" t="s">
        <v>71</v>
      </c>
      <c r="C23" s="18">
        <f>IF(C22+C4&gt;(C3/2),C3-( C22+C4), C22+C4)</f>
        <v>55</v>
      </c>
      <c r="D23" s="4"/>
      <c r="E23" s="5"/>
      <c r="F23" s="4"/>
      <c r="G23" s="5"/>
    </row>
    <row r="24" spans="2:7" x14ac:dyDescent="0.25">
      <c r="B24" s="13" t="s">
        <v>72</v>
      </c>
      <c r="C24" s="5">
        <f>IF(C22-C4&lt;0, ABS(C22-C4), C22-C4)</f>
        <v>5</v>
      </c>
      <c r="D24" s="4"/>
      <c r="E24" s="5"/>
      <c r="F24" s="4"/>
      <c r="G24" s="5"/>
    </row>
    <row r="25" spans="2:7" x14ac:dyDescent="0.25">
      <c r="B25" s="13" t="s">
        <v>73</v>
      </c>
      <c r="C25" s="5">
        <f>7*C3/16</f>
        <v>87.5</v>
      </c>
      <c r="D25" s="4"/>
      <c r="E25" s="5"/>
      <c r="F25" s="4"/>
      <c r="G25" s="5"/>
    </row>
    <row r="26" spans="2:7" x14ac:dyDescent="0.25">
      <c r="B26" s="13" t="s">
        <v>74</v>
      </c>
      <c r="C26" s="18">
        <f>IF(C25+C4&gt;(C3/2),C3-( C25+C4), C25+C4)</f>
        <v>42.5</v>
      </c>
      <c r="D26" s="4"/>
      <c r="E26" s="5"/>
      <c r="F26" s="4"/>
      <c r="G26" s="5"/>
    </row>
    <row r="27" spans="2:7" x14ac:dyDescent="0.25">
      <c r="B27" s="13" t="s">
        <v>75</v>
      </c>
      <c r="C27" s="5">
        <f>IF(C25-C4&lt;0, ABS(C25-C4), C25-C4)</f>
        <v>17.5</v>
      </c>
      <c r="D27" s="4"/>
      <c r="E27" s="5"/>
      <c r="F27" s="4"/>
      <c r="G27" s="5"/>
    </row>
    <row r="28" spans="2:7" x14ac:dyDescent="0.25">
      <c r="B28" s="13" t="s">
        <v>35</v>
      </c>
      <c r="C28" s="5">
        <f>8*C3/16</f>
        <v>100</v>
      </c>
      <c r="D28" s="4"/>
      <c r="E28" s="5"/>
      <c r="F28" s="4"/>
      <c r="G28" s="5"/>
    </row>
    <row r="29" spans="2:7" x14ac:dyDescent="0.25">
      <c r="B29" s="13" t="s">
        <v>76</v>
      </c>
      <c r="C29" s="18">
        <f>IF(C28+C4&gt;(C3/2),C3-( C28+C4), C28+C4)</f>
        <v>30</v>
      </c>
      <c r="D29" s="4"/>
      <c r="E29" s="5"/>
      <c r="F29" s="4"/>
      <c r="G29" s="5"/>
    </row>
    <row r="30" spans="2:7" ht="15.75" thickBot="1" x14ac:dyDescent="0.3">
      <c r="B30" s="9" t="s">
        <v>77</v>
      </c>
      <c r="C30" s="10">
        <f>IF(C28-C4&lt;0, ABS(C28-C4), C28-C4)</f>
        <v>30</v>
      </c>
      <c r="D30" s="6"/>
      <c r="E30" s="7"/>
      <c r="F30" s="6"/>
      <c r="G30" s="7"/>
    </row>
    <row r="31" spans="2:7" x14ac:dyDescent="0.25">
      <c r="B31" s="1" t="s">
        <v>38</v>
      </c>
      <c r="C31" s="19"/>
      <c r="D31" s="2"/>
      <c r="E31" s="2"/>
      <c r="F31" s="2"/>
      <c r="G31" s="2"/>
    </row>
    <row r="32" spans="2:7" x14ac:dyDescent="0.25">
      <c r="B32" t="s">
        <v>39</v>
      </c>
      <c r="C32" s="19"/>
      <c r="D32" s="2"/>
      <c r="E32" s="2"/>
      <c r="F32" s="2"/>
      <c r="G32" s="2"/>
    </row>
    <row r="33" spans="2:7" x14ac:dyDescent="0.25">
      <c r="B33" t="s">
        <v>40</v>
      </c>
      <c r="C33" s="19"/>
      <c r="D33" s="2"/>
      <c r="E33" s="2"/>
      <c r="F33" s="2"/>
      <c r="G33" s="2"/>
    </row>
    <row r="34" spans="2:7" x14ac:dyDescent="0.25">
      <c r="B34" s="16"/>
      <c r="C34" s="16"/>
      <c r="D34" s="16"/>
      <c r="E34" s="16"/>
      <c r="F34" s="16"/>
      <c r="G34" s="16"/>
    </row>
  </sheetData>
  <mergeCells count="5">
    <mergeCell ref="B6:C6"/>
    <mergeCell ref="D6:E6"/>
    <mergeCell ref="F6:G6"/>
    <mergeCell ref="B2:G2"/>
    <mergeCell ref="F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81A42-0D91-4367-AB2B-A5D7591320BA}">
  <dimension ref="A1:A27"/>
  <sheetViews>
    <sheetView tabSelected="1" zoomScaleNormal="100" workbookViewId="0">
      <selection activeCell="H27" sqref="H27"/>
    </sheetView>
  </sheetViews>
  <sheetFormatPr defaultColWidth="0" defaultRowHeight="15" zeroHeight="1" x14ac:dyDescent="0.25"/>
  <cols>
    <col min="1" max="13" width="9.140625" customWidth="1"/>
    <col min="14" max="16384" width="9.140625" hidden="1"/>
  </cols>
  <sheetData>
    <row r="1" spans="1:1" x14ac:dyDescent="0.25">
      <c r="A1" s="1" t="s">
        <v>81</v>
      </c>
    </row>
    <row r="2" spans="1:1" x14ac:dyDescent="0.25"/>
    <row r="3" spans="1:1" x14ac:dyDescent="0.25"/>
    <row r="4" spans="1:1" x14ac:dyDescent="0.25"/>
    <row r="5" spans="1:1" x14ac:dyDescent="0.25"/>
    <row r="6" spans="1:1" x14ac:dyDescent="0.25"/>
    <row r="7" spans="1:1" x14ac:dyDescent="0.25"/>
    <row r="8" spans="1:1" x14ac:dyDescent="0.25"/>
    <row r="9" spans="1:1" x14ac:dyDescent="0.25"/>
    <row r="10" spans="1:1" x14ac:dyDescent="0.25"/>
    <row r="11" spans="1:1" x14ac:dyDescent="0.25"/>
    <row r="12" spans="1:1" x14ac:dyDescent="0.25"/>
    <row r="13" spans="1:1" x14ac:dyDescent="0.25"/>
    <row r="14" spans="1:1" x14ac:dyDescent="0.25"/>
    <row r="15" spans="1:1" x14ac:dyDescent="0.25"/>
    <row r="16" spans="1:1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F92459AF8990439FF98EB042ADF5BA" ma:contentTypeVersion="14" ma:contentTypeDescription="Create a new document." ma:contentTypeScope="" ma:versionID="8b453a471e7cd761843cdae0a67eef50">
  <xsd:schema xmlns:xsd="http://www.w3.org/2001/XMLSchema" xmlns:xs="http://www.w3.org/2001/XMLSchema" xmlns:p="http://schemas.microsoft.com/office/2006/metadata/properties" xmlns:ns3="7d6b7ee9-6810-44e4-954a-ce9d13bb666e" xmlns:ns4="67b4bd9a-fb19-4569-9393-9da00bd1a3fc" targetNamespace="http://schemas.microsoft.com/office/2006/metadata/properties" ma:root="true" ma:fieldsID="7da1e5d536157d6249ee9cfec474ebc4" ns3:_="" ns4:_="">
    <xsd:import namespace="7d6b7ee9-6810-44e4-954a-ce9d13bb666e"/>
    <xsd:import namespace="67b4bd9a-fb19-4569-9393-9da00bd1a3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b7ee9-6810-44e4-954a-ce9d13bb66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4bd9a-fb19-4569-9393-9da00bd1a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ED2137-52B0-4784-A902-AF52FD9CEC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6b7ee9-6810-44e4-954a-ce9d13bb666e"/>
    <ds:schemaRef ds:uri="67b4bd9a-fb19-4569-9393-9da00bd1a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DDFDC7-FB93-4647-9EF3-F413AE0903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E2F403-D7C3-46DD-B467-37D7122D960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Interleaving Spurs</vt:lpstr>
      <vt:lpstr>Spurs Calculator</vt:lpstr>
      <vt:lpstr>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Recio, Mark</dc:creator>
  <cp:keywords/>
  <dc:description/>
  <cp:lastModifiedBy>Romero, Deferson</cp:lastModifiedBy>
  <cp:revision/>
  <dcterms:created xsi:type="dcterms:W3CDTF">2021-09-14T01:36:57Z</dcterms:created>
  <dcterms:modified xsi:type="dcterms:W3CDTF">2023-01-17T01:16:12Z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0x01010051F92459AF8990439FF98EB042ADF5BA</vt:lpwstr>
  </property>
</Properties>
</file>